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Risto.Valkenklau\Downloads\"/>
    </mc:Choice>
  </mc:AlternateContent>
  <xr:revisionPtr revIDLastSave="0" documentId="8_{BFB8681C-63BC-4C2E-96A5-20B1DC169D2D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Kalkulaator" sheetId="2" r:id="rId1"/>
  </sheets>
  <definedNames>
    <definedName name="_xlnm._FilterDatabase" localSheetId="0" hidden="1">Kalkulaator!$B$7:$N$14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2" l="1"/>
  <c r="G14" i="2"/>
  <c r="H14" i="2" a="1"/>
  <c r="H14" i="2"/>
  <c r="G13" i="2"/>
  <c r="K13" i="2" a="1"/>
  <c r="K13" i="2"/>
  <c r="N13" i="2"/>
  <c r="G12" i="2"/>
  <c r="K12" i="2"/>
  <c r="N12" i="2"/>
  <c r="G11" i="2"/>
  <c r="K11" i="2"/>
  <c r="N11" i="2"/>
  <c r="G10" i="2"/>
  <c r="H10" i="2" a="1"/>
  <c r="H10" i="2"/>
  <c r="G9" i="2"/>
  <c r="K9" i="2"/>
  <c r="N9" i="2"/>
  <c r="G8" i="2"/>
  <c r="K8" i="2"/>
  <c r="N8" i="2"/>
  <c r="K10" i="2"/>
  <c r="N10" i="2"/>
  <c r="H13" i="2"/>
  <c r="H9" i="2" a="1"/>
  <c r="H9" i="2"/>
  <c r="H12" i="2" a="1"/>
  <c r="H12" i="2"/>
  <c r="K14" i="2"/>
  <c r="N14" i="2"/>
  <c r="H8" i="2" a="1"/>
  <c r="H8" i="2"/>
  <c r="H11" i="2" a="1"/>
  <c r="H11" i="2"/>
  <c r="N16" i="2"/>
  <c r="N1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Risto Valkenklau</author>
  </authors>
  <commentList>
    <comment ref="L7" authorId="0" shapeId="0" xr:uid="{7E77E37B-B8E6-4613-AC07-F6AED29213F0}">
      <text>
        <r>
          <rPr>
            <sz val="9"/>
            <color indexed="81"/>
            <rFont val="Tahoma"/>
            <family val="2"/>
            <charset val="186"/>
          </rPr>
          <t xml:space="preserve">Keskkonnatasude seaduses
§ 20.   Saastetasumäärad saasteainete väljutamisel veekogusse, põhjavette ja pinnasesse
Rasva saastetasu määr on kirjeldatud kehtivas </t>
        </r>
        <r>
          <rPr>
            <i/>
            <sz val="9"/>
            <color indexed="81"/>
            <rFont val="Tahoma"/>
            <family val="2"/>
            <charset val="186"/>
          </rPr>
          <t xml:space="preserve">Tallinna linna ühisveevärgi ja -kanalisatsiooniga liitumise ning ühisveevärgi ja -kanalisatsiooni kasutamise eeskirjas </t>
        </r>
        <r>
          <rPr>
            <sz val="9"/>
            <color indexed="81"/>
            <rFont val="Tahoma"/>
            <family val="2"/>
            <charset val="186"/>
          </rPr>
          <t xml:space="preserve">
§ 33.   Eeskirja jõustumine ja muutmine
3) rasva puhul rakendatakse biokeemilise hapnikutarbe BHT7 saastetasumäära, mis korrutatakse koefitsiendiga 1,25;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<sst xmlns="http://schemas.openxmlformats.org/spreadsheetml/2006/main" count="76" uniqueCount="61">
  <si>
    <t>Palun sisesta info rohelise taustaga lahtritesse</t>
  </si>
  <si>
    <t>Veekogus palun sisestada vastavalt vaadeldavale perioodile</t>
  </si>
  <si>
    <t>Veekogus</t>
  </si>
  <si>
    <t>m3</t>
  </si>
  <si>
    <t>👇Sisesta siia kontrollkaevu nelja viimase proovi tulemused</t>
  </si>
  <si>
    <t>Reostusnäitaja⬇️</t>
  </si>
  <si>
    <t xml:space="preserve">Keskmine </t>
  </si>
  <si>
    <t>Reostusgrupp</t>
  </si>
  <si>
    <t>Ülereostuse piirväärtus</t>
  </si>
  <si>
    <t>Arveldatav kontsentratsioon</t>
  </si>
  <si>
    <t>Saastetasu määr 2026</t>
  </si>
  <si>
    <t>Ühik</t>
  </si>
  <si>
    <t>Ülereostustasu</t>
  </si>
  <si>
    <t>BHT 7 (mg/l)</t>
  </si>
  <si>
    <t>€/T</t>
  </si>
  <si>
    <t>Heljum (mg/l)</t>
  </si>
  <si>
    <t>N üld (mg/l)</t>
  </si>
  <si>
    <t>Nafta (mg/l)</t>
  </si>
  <si>
    <t>P üld (mg/l)</t>
  </si>
  <si>
    <t>pH</t>
  </si>
  <si>
    <t>€/m3</t>
  </si>
  <si>
    <t>Rasv (mg/l)</t>
  </si>
  <si>
    <t>Arvestuslik ülereostustasu</t>
  </si>
  <si>
    <t>Ülereostustasu lagi</t>
  </si>
  <si>
    <t>Arveldatav ülereostustasu</t>
  </si>
  <si>
    <t>RG1- reoveetariif vastavalt tariifigrupp 1-le</t>
  </si>
  <si>
    <t>RG2- reoveetariif vastavalt tariifigrupp 2-le</t>
  </si>
  <si>
    <t>RG2+ÜR. - lisaks reoveetariifile rakendub igakuine ülereostustasu</t>
  </si>
  <si>
    <t>Ülereostus tasu arvestatakse kõrgeima reostusnäitajaga kontrollkaevu järgi.</t>
  </si>
  <si>
    <t>Tariifigrupp 1</t>
  </si>
  <si>
    <t>Tariifigrupp 2</t>
  </si>
  <si>
    <t>minimaalne</t>
  </si>
  <si>
    <t>maksimaalne</t>
  </si>
  <si>
    <t> pH </t>
  </si>
  <si>
    <t>6 </t>
  </si>
  <si>
    <t>9 </t>
  </si>
  <si>
    <t>Heljum (mg/l) </t>
  </si>
  <si>
    <t>0 </t>
  </si>
  <si>
    <t>500 </t>
  </si>
  <si>
    <t>501 </t>
  </si>
  <si>
    <t>1000 </t>
  </si>
  <si>
    <r>
      <t>BHT7 (mg/l)</t>
    </r>
    <r>
      <rPr>
        <sz val="11"/>
        <color rgb="FF000000"/>
        <rFont val="Calibri"/>
        <family val="2"/>
        <charset val="186"/>
      </rPr>
      <t> </t>
    </r>
  </si>
  <si>
    <t>400 </t>
  </si>
  <si>
    <t>401 </t>
  </si>
  <si>
    <r>
      <t>1200</t>
    </r>
    <r>
      <rPr>
        <sz val="11"/>
        <color rgb="FF000000"/>
        <rFont val="Calibri"/>
        <family val="2"/>
        <charset val="186"/>
      </rPr>
      <t> </t>
    </r>
  </si>
  <si>
    <r>
      <t>Rasv (mg/l)</t>
    </r>
    <r>
      <rPr>
        <sz val="11"/>
        <color rgb="FF000000"/>
        <rFont val="Calibri"/>
        <family val="2"/>
        <charset val="186"/>
      </rPr>
      <t> </t>
    </r>
  </si>
  <si>
    <t>50 </t>
  </si>
  <si>
    <t>51 </t>
  </si>
  <si>
    <r>
      <t>100</t>
    </r>
    <r>
      <rPr>
        <sz val="11"/>
        <color theme="1"/>
        <rFont val="Calibri"/>
        <family val="2"/>
        <charset val="186"/>
      </rPr>
      <t> </t>
    </r>
  </si>
  <si>
    <t>Nafta (mg/l) </t>
  </si>
  <si>
    <t>5,5 </t>
  </si>
  <si>
    <t>5,6 </t>
  </si>
  <si>
    <t>11 </t>
  </si>
  <si>
    <t>N (mg/l) </t>
  </si>
  <si>
    <t>125 </t>
  </si>
  <si>
    <t>126 </t>
  </si>
  <si>
    <t>185 </t>
  </si>
  <si>
    <t>P (mg/l) </t>
  </si>
  <si>
    <t>15 </t>
  </si>
  <si>
    <t>16 </t>
  </si>
  <si>
    <t>21 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</si>
</sst>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sz val="11"/>
      <color rgb="FF000000"/>
      <name val="Calibri"/>
      <family val="2"/>
      <charset val="186"/>
    </font>
    <font>
      <b/>
      <sz val="11"/>
      <color rgb="FF000000"/>
      <name val="Calibri"/>
      <family val="2"/>
      <charset val="186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  <charset val="186"/>
    </font>
    <font>
      <i/>
      <sz val="9"/>
      <color indexed="81"/>
      <name val="Tahoma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1" fillId="0" borderId="0" xfId="0" applyFont="1"/>
    <xf numFmtId="0" fontId="0" fillId="3" borderId="1" xfId="0" applyFill="1" applyBorder="1"/>
    <xf numFmtId="0" fontId="2" fillId="0" borderId="0" xfId="0" applyFont="1"/>
    <xf numFmtId="0" fontId="0" fillId="3" borderId="1" xfId="0" applyFill="1" applyBorder="1" applyAlignment="1">
      <alignment horizontal="center"/>
    </xf>
    <xf numFmtId="1" fontId="0" fillId="0" borderId="0" xfId="0" applyNumberFormat="1"/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1" xfId="1" applyBorder="1" applyAlignment="1">
      <alignment wrapText="1"/>
    </xf>
    <xf numFmtId="16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9" xfId="0" applyFont="1" applyBorder="1" applyAlignment="1">
      <alignment horizontal="center" vertical="center" wrapText="1"/>
    </xf>
    <xf numFmtId="3" fontId="0" fillId="2" borderId="1" xfId="0" applyNumberForma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riigiteataja.ee/akt/111062024009?leiaKehtiv" TargetMode="External"/><Relationship Id="rId1" Type="http://schemas.openxmlformats.org/officeDocument/2006/relationships/hyperlink" Target="https://www.riigiteataja.ee/aktilisa/4070/2202/5022/TallinnaLVK_2025_m1_lisa3.pdf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9B7FC-98EA-4032-A267-E419BF12F0D7}">
  <dimension ref="A1:N33"/>
  <sheetViews>
    <sheetView showGridLines="0" tabSelected="1" zoomScale="115" zoomScaleNormal="115" workbookViewId="0">
      <selection activeCell="Q10" sqref="Q10"/>
    </sheetView>
  </sheetViews>
  <sheetFormatPr defaultRowHeight="15" x14ac:dyDescent="0.25"/>
  <cols>
    <col min="1" max="1" width="6.7109375" customWidth="1"/>
    <col min="2" max="2" width="14.140625" bestFit="1" customWidth="1"/>
    <col min="3" max="6" width="6.85546875" customWidth="1"/>
    <col min="7" max="7" width="9.7109375" bestFit="1" customWidth="1"/>
    <col min="8" max="8" width="14.140625" customWidth="1"/>
    <col min="9" max="9" width="12.42578125" customWidth="1"/>
    <col min="10" max="10" width="13.7109375" customWidth="1"/>
    <col min="11" max="11" width="15.7109375" customWidth="1"/>
    <col min="12" max="12" width="13.140625" customWidth="1"/>
    <col min="13" max="13" width="5.5703125" bestFit="1" customWidth="1"/>
    <col min="14" max="14" width="14.42578125" bestFit="1" customWidth="1"/>
  </cols>
  <sheetData>
    <row r="1" spans="1:14" x14ac:dyDescent="0.25">
      <c r="B1" s="7" t="s">
        <v>0</v>
      </c>
    </row>
    <row r="2" spans="1:14" x14ac:dyDescent="0.25">
      <c r="B2" s="8" t="s">
        <v>1</v>
      </c>
    </row>
    <row r="3" spans="1:14" x14ac:dyDescent="0.25">
      <c r="A3" s="8"/>
    </row>
    <row r="4" spans="1:14" x14ac:dyDescent="0.25">
      <c r="B4" t="s">
        <v>2</v>
      </c>
      <c r="C4" s="9"/>
      <c r="D4" t="s">
        <v>3</v>
      </c>
    </row>
    <row r="6" spans="1:14" x14ac:dyDescent="0.25">
      <c r="C6" t="s">
        <v>4</v>
      </c>
      <c r="N6" s="10"/>
    </row>
    <row r="7" spans="1:14" ht="31.5" customHeight="1" x14ac:dyDescent="0.25">
      <c r="B7" s="1" t="s">
        <v>5</v>
      </c>
      <c r="C7" s="3">
        <v>1</v>
      </c>
      <c r="D7" s="3">
        <v>2</v>
      </c>
      <c r="E7" s="3">
        <v>3</v>
      </c>
      <c r="F7" s="3">
        <v>4</v>
      </c>
      <c r="G7" s="1" t="s">
        <v>6</v>
      </c>
      <c r="H7" s="1" t="s">
        <v>7</v>
      </c>
      <c r="I7" s="1" t="s">
        <v>8</v>
      </c>
      <c r="J7" s="22" t="s">
        <v>8</v>
      </c>
      <c r="K7" s="1" t="s">
        <v>9</v>
      </c>
      <c r="L7" s="22" t="s">
        <v>10</v>
      </c>
      <c r="M7" s="1" t="s">
        <v>11</v>
      </c>
      <c r="N7" s="1" t="s">
        <v>12</v>
      </c>
    </row>
    <row r="8" spans="1:14" x14ac:dyDescent="0.25">
      <c r="B8" s="2" t="s">
        <v>13</v>
      </c>
      <c r="C8" s="11"/>
      <c r="D8" s="11"/>
      <c r="E8" s="11"/>
      <c r="F8" s="11"/>
      <c r="G8" s="5" t="str">
        <f>IFERROR(ROUND(AVERAGE(C8:F8),0),"")</f>
        <v/>
      </c>
      <c r="H8" s="5" t="str" cm="1">
        <f t="array" ref="H8">_xlfn.IFS(G8="","",G8&lt;400.1,"RG1",AND(G8&gt;400,G8&lt;1200.1),"RG2",G8&gt;1200,"RG2+ÜR")</f>
        <v/>
      </c>
      <c r="I8" s="4"/>
      <c r="J8" s="4">
        <v>1200</v>
      </c>
      <c r="K8" s="5" t="str">
        <f>IFERROR(IF(G8-J8&lt;0,"",G8-J8),"")</f>
        <v/>
      </c>
      <c r="L8" s="24">
        <v>1910</v>
      </c>
      <c r="M8" s="4" t="s">
        <v>14</v>
      </c>
      <c r="N8" s="26" t="str">
        <f>IFERROR(IF(K8&gt;0,K8/1000000*L8*$C$4,0),"")</f>
        <v/>
      </c>
    </row>
    <row r="9" spans="1:14" x14ac:dyDescent="0.25">
      <c r="B9" s="2" t="s">
        <v>15</v>
      </c>
      <c r="C9" s="11"/>
      <c r="D9" s="11"/>
      <c r="E9" s="11"/>
      <c r="F9" s="11"/>
      <c r="G9" s="5" t="str">
        <f>IFERROR(ROUND(AVERAGE(C9:F9),0),"")</f>
        <v/>
      </c>
      <c r="H9" s="5" t="str" cm="1">
        <f t="array" ref="H9">_xlfn.IFS(G9="","",G9&lt;500.1,"RG1",AND(G9&gt;500,G9&lt;1000.1),"RG2",G9&gt;1000,"RG2+ÜR")</f>
        <v/>
      </c>
      <c r="I9" s="4"/>
      <c r="J9" s="4">
        <v>1000</v>
      </c>
      <c r="K9" s="5" t="str">
        <f>IFERROR(IF(G9-J9&lt;0,"",G9-J9),"")</f>
        <v/>
      </c>
      <c r="L9" s="4">
        <v>640.04</v>
      </c>
      <c r="M9" s="4" t="s">
        <v>14</v>
      </c>
      <c r="N9" s="26" t="str">
        <f>IFERROR(IF(K9&gt;0,K9/1000000*L9*$C$4,0),"")</f>
        <v/>
      </c>
    </row>
    <row r="10" spans="1:14" x14ac:dyDescent="0.25">
      <c r="B10" s="2" t="s">
        <v>16</v>
      </c>
      <c r="C10" s="11"/>
      <c r="D10" s="11"/>
      <c r="E10" s="11"/>
      <c r="F10" s="11"/>
      <c r="G10" s="5" t="str">
        <f>IFERROR(ROUND(AVERAGE(C10:F10),0),"")</f>
        <v/>
      </c>
      <c r="H10" s="5" t="str" cm="1">
        <f t="array" ref="H10">_xlfn.IFS(G10="", "",G10&lt;125.1,"RG1",AND(G10&gt;125,G10&lt;185.1),"RG2",G10&gt;185,"RG2+ÜR")</f>
        <v/>
      </c>
      <c r="I10" s="4"/>
      <c r="J10" s="4">
        <v>185</v>
      </c>
      <c r="K10" s="5" t="str">
        <f>IFERROR(IF(G10-J10&lt;0,"",G10-J10),"")</f>
        <v/>
      </c>
      <c r="L10" s="24">
        <v>4298</v>
      </c>
      <c r="M10" s="4" t="s">
        <v>14</v>
      </c>
      <c r="N10" s="26" t="str">
        <f>IFERROR(IF(K10&gt;0,K10/1000000*L10*$C$4,0),"")</f>
        <v/>
      </c>
    </row>
    <row r="11" spans="1:14" x14ac:dyDescent="0.25">
      <c r="B11" s="2" t="s">
        <v>17</v>
      </c>
      <c r="C11" s="11"/>
      <c r="D11" s="11"/>
      <c r="E11" s="11"/>
      <c r="F11" s="11"/>
      <c r="G11" s="5" t="str">
        <f>IFERROR(ROUND(AVERAGE(C11:F11),1),"")</f>
        <v/>
      </c>
      <c r="H11" s="5" t="str" cm="1">
        <f t="array" ref="H11">_xlfn.IFS(G11="","",G11&lt;5.6,"RG1",AND(G11&gt;5.5,G11&lt;11.1),"RG2",G11&gt;11,"RG2+ÜR")</f>
        <v/>
      </c>
      <c r="I11" s="4"/>
      <c r="J11" s="23">
        <v>11</v>
      </c>
      <c r="K11" s="5" t="str">
        <f>IFERROR(IF(G11-J11&lt;0,"",G11-J11),"")</f>
        <v/>
      </c>
      <c r="L11" s="24">
        <v>5304</v>
      </c>
      <c r="M11" s="4" t="s">
        <v>14</v>
      </c>
      <c r="N11" s="26" t="str">
        <f>IFERROR(IF(K11&gt;0,K11/1000000*L11*$C$4,0),"")</f>
        <v/>
      </c>
    </row>
    <row r="12" spans="1:14" x14ac:dyDescent="0.25">
      <c r="B12" s="2" t="s">
        <v>18</v>
      </c>
      <c r="C12" s="11"/>
      <c r="D12" s="11"/>
      <c r="E12" s="11"/>
      <c r="F12" s="11"/>
      <c r="G12" s="5" t="str">
        <f>IFERROR(ROUND(AVERAGE(C12:F12),0),"")</f>
        <v/>
      </c>
      <c r="H12" s="5" t="str" cm="1">
        <f t="array" ref="H12">_xlfn.IFS(G12="","",G12&lt;15.1,"RG1",AND(G12&gt;15,G12&lt;21.1),"RG2",G12&gt;21,"RG2+ÜR")</f>
        <v/>
      </c>
      <c r="I12" s="4"/>
      <c r="J12" s="23">
        <v>21</v>
      </c>
      <c r="K12" s="5" t="str">
        <f>IFERROR(IF(G12-J12&lt;0,"",G12-J12),"")</f>
        <v/>
      </c>
      <c r="L12" s="24">
        <v>18272</v>
      </c>
      <c r="M12" s="4" t="s">
        <v>14</v>
      </c>
      <c r="N12" s="26" t="str">
        <f>IFERROR(IF(K12&gt;0,K12/1000000*L12*$C$4,0),"")</f>
        <v/>
      </c>
    </row>
    <row r="13" spans="1:14" x14ac:dyDescent="0.25">
      <c r="B13" s="2" t="s">
        <v>19</v>
      </c>
      <c r="C13" s="11"/>
      <c r="D13" s="11"/>
      <c r="E13" s="11"/>
      <c r="F13" s="11"/>
      <c r="G13" s="5" t="str">
        <f>IFERROR(ROUND(AVERAGE(C13:F13),1),"")</f>
        <v/>
      </c>
      <c r="H13" s="5" t="str">
        <f>IF(G13="","",IF(AND(G13&gt;5.9,G13&lt;9.1),"RG1","RG2+ÜR"))</f>
        <v/>
      </c>
      <c r="I13" s="4">
        <v>6</v>
      </c>
      <c r="J13" s="4">
        <v>9</v>
      </c>
      <c r="K13" s="5" t="str" cm="1">
        <f t="array" ref="K13">IFERROR(_xlfn.IFS(G13&lt;I13,I13-G13,G13&gt;J13,G13-J13,AND(G13&gt;=I13,G13&lt;=J13),""),"")</f>
        <v/>
      </c>
      <c r="L13" s="4">
        <v>0.19</v>
      </c>
      <c r="M13" s="4" t="s">
        <v>20</v>
      </c>
      <c r="N13" s="26" t="str">
        <f>IFERROR(IF(K13&gt;0,K13/0.1*L13*$C$4,0),"")</f>
        <v/>
      </c>
    </row>
    <row r="14" spans="1:14" x14ac:dyDescent="0.25">
      <c r="B14" s="2" t="s">
        <v>21</v>
      </c>
      <c r="C14" s="11"/>
      <c r="D14" s="11"/>
      <c r="E14" s="11"/>
      <c r="F14" s="11"/>
      <c r="G14" s="5" t="str">
        <f>IFERROR(ROUND(AVERAGE(C14:F14),0),"")</f>
        <v/>
      </c>
      <c r="H14" s="5" t="str" cm="1">
        <f t="array" ref="H14">_xlfn.IFS(G14="","",G14&lt;50.1,"RG1",AND(G14&gt;50,G14&lt;100.1),"RG2",G14&gt;100,"RG2+ÜR")</f>
        <v/>
      </c>
      <c r="I14" s="4"/>
      <c r="J14" s="4">
        <v>100</v>
      </c>
      <c r="K14" s="5" t="str">
        <f>IFERROR(IF(G14-J14&lt;0,"",G14-J14),"")</f>
        <v/>
      </c>
      <c r="L14" s="4">
        <v>2387.5</v>
      </c>
      <c r="M14" s="4" t="s">
        <v>14</v>
      </c>
      <c r="N14" s="26" t="str">
        <f>IFERROR(IF(K14&gt;0,K14/1000000*L14*$C$4,0),"")</f>
        <v/>
      </c>
    </row>
    <row r="15" spans="1:14" x14ac:dyDescent="0.25">
      <c r="N15" s="12"/>
    </row>
    <row r="16" spans="1:14" x14ac:dyDescent="0.25">
      <c r="M16" s="6" t="s">
        <v>22</v>
      </c>
      <c r="N16" s="26">
        <f>ROUND(SUM(N8:N14),)</f>
        <v>0</v>
      </c>
    </row>
    <row r="17" spans="2:14" x14ac:dyDescent="0.25">
      <c r="M17" s="6" t="s">
        <v>23</v>
      </c>
      <c r="N17" s="26">
        <f>2*ROUND(2.2394301,2)*C4</f>
        <v>0</v>
      </c>
    </row>
    <row r="18" spans="2:14" x14ac:dyDescent="0.25">
      <c r="M18" s="6" t="s">
        <v>24</v>
      </c>
      <c r="N18" s="27">
        <f>IF(N16&gt;N17,N17,N16)</f>
        <v>0</v>
      </c>
    </row>
    <row r="19" spans="2:14" x14ac:dyDescent="0.25">
      <c r="B19" t="s">
        <v>25</v>
      </c>
    </row>
    <row r="20" spans="2:14" x14ac:dyDescent="0.25">
      <c r="B20" t="s">
        <v>26</v>
      </c>
    </row>
    <row r="21" spans="2:14" x14ac:dyDescent="0.25">
      <c r="B21" t="s">
        <v>27</v>
      </c>
    </row>
    <row r="22" spans="2:14" x14ac:dyDescent="0.25">
      <c r="B22" t="s">
        <v>28</v>
      </c>
    </row>
    <row r="24" spans="2:14" ht="15.75" thickBot="1" x14ac:dyDescent="0.3"/>
    <row r="25" spans="2:14" ht="19.899999999999999" customHeight="1" thickBot="1" x14ac:dyDescent="0.3">
      <c r="H25" s="13"/>
      <c r="I25" s="14" t="s">
        <v>29</v>
      </c>
      <c r="J25" s="15"/>
      <c r="K25" s="14" t="s">
        <v>30</v>
      </c>
      <c r="L25" s="16"/>
    </row>
    <row r="26" spans="2:14" ht="15.75" thickBot="1" x14ac:dyDescent="0.3">
      <c r="H26" s="17"/>
      <c r="I26" s="18" t="s">
        <v>31</v>
      </c>
      <c r="J26" s="18" t="s">
        <v>32</v>
      </c>
      <c r="K26" s="19" t="s">
        <v>31</v>
      </c>
      <c r="L26" s="19" t="s">
        <v>32</v>
      </c>
    </row>
    <row r="27" spans="2:14" ht="15.75" thickBot="1" x14ac:dyDescent="0.3">
      <c r="H27" s="25" t="s">
        <v>33</v>
      </c>
      <c r="I27" s="20" t="s">
        <v>34</v>
      </c>
      <c r="J27" s="20" t="s">
        <v>35</v>
      </c>
      <c r="K27" s="21" t="s">
        <v>34</v>
      </c>
      <c r="L27" s="21" t="s">
        <v>35</v>
      </c>
    </row>
    <row r="28" spans="2:14" ht="30.75" thickBot="1" x14ac:dyDescent="0.3">
      <c r="H28" s="25" t="s">
        <v>36</v>
      </c>
      <c r="I28" s="21" t="s">
        <v>37</v>
      </c>
      <c r="J28" s="21" t="s">
        <v>38</v>
      </c>
      <c r="K28" s="21" t="s">
        <v>39</v>
      </c>
      <c r="L28" s="21" t="s">
        <v>40</v>
      </c>
    </row>
    <row r="29" spans="2:14" ht="15.75" thickBot="1" x14ac:dyDescent="0.3">
      <c r="H29" s="25" t="s">
        <v>41</v>
      </c>
      <c r="I29" s="25" t="s">
        <v>37</v>
      </c>
      <c r="J29" s="25" t="s">
        <v>42</v>
      </c>
      <c r="K29" s="25" t="s">
        <v>43</v>
      </c>
      <c r="L29" s="25" t="s">
        <v>44</v>
      </c>
    </row>
    <row r="30" spans="2:14" ht="15.75" thickBot="1" x14ac:dyDescent="0.3">
      <c r="H30" s="25" t="s">
        <v>45</v>
      </c>
      <c r="I30" s="25" t="s">
        <v>37</v>
      </c>
      <c r="J30" s="25" t="s">
        <v>46</v>
      </c>
      <c r="K30" s="25" t="s">
        <v>47</v>
      </c>
      <c r="L30" s="25" t="s">
        <v>48</v>
      </c>
    </row>
    <row r="31" spans="2:14" ht="15.75" thickBot="1" x14ac:dyDescent="0.3">
      <c r="H31" s="25" t="s">
        <v>49</v>
      </c>
      <c r="I31" s="21" t="s">
        <v>37</v>
      </c>
      <c r="J31" s="21" t="s">
        <v>50</v>
      </c>
      <c r="K31" s="21" t="s">
        <v>51</v>
      </c>
      <c r="L31" s="21" t="s">
        <v>52</v>
      </c>
    </row>
    <row r="32" spans="2:14" ht="15.75" thickBot="1" x14ac:dyDescent="0.3">
      <c r="H32" s="25" t="s">
        <v>53</v>
      </c>
      <c r="I32" s="21" t="s">
        <v>37</v>
      </c>
      <c r="J32" s="21" t="s">
        <v>54</v>
      </c>
      <c r="K32" s="21" t="s">
        <v>55</v>
      </c>
      <c r="L32" s="21" t="s">
        <v>56</v>
      </c>
    </row>
    <row r="33" spans="8:12" ht="15.75" thickBot="1" x14ac:dyDescent="0.3">
      <c r="H33" s="25" t="s">
        <v>57</v>
      </c>
      <c r="I33" s="21" t="s">
        <v>37</v>
      </c>
      <c r="J33" s="21" t="s">
        <v>58</v>
      </c>
      <c r="K33" s="21" t="s">
        <v>59</v>
      </c>
      <c r="L33" s="21" t="s">
        <v>60</v>
      </c>
    </row>
  </sheetData>
  <hyperlinks>
    <hyperlink ref="J7" r:id="rId1" xr:uid="{D18CF3F9-C760-498C-B7C9-3E25F0F856E7}"/>
    <hyperlink ref="L7" r:id="rId2" xr:uid="{2B92A288-A348-4706-BBBD-1FF7BD782230}"/>
  </hyperlinks>
  <pageMargins left="0.7" right="0.7" top="0.75" bottom="0.75" header="0.3" footer="0.3"/>
  <pageSetup paperSize="9" orientation="portrait" verticalDpi="0"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1C1A514A7A3C43BE096B79F2F5962F" ma:contentTypeVersion="19" ma:contentTypeDescription="Create a new document." ma:contentTypeScope="" ma:versionID="9f00b9838336a0224175f58fbc6f867f">
  <xsd:schema xmlns:xsd="http://www.w3.org/2001/XMLSchema" xmlns:xs="http://www.w3.org/2001/XMLSchema" xmlns:p="http://schemas.microsoft.com/office/2006/metadata/properties" xmlns:ns2="8924d678-4e0d-4fff-9971-32ea4b9a1ae5" xmlns:ns3="http://schemas.microsoft.com/sharepoint/v3/fields" xmlns:ns4="729d2aed-a2dd-4ec2-a00c-ae5d58df7c64" targetNamespace="http://schemas.microsoft.com/office/2006/metadata/properties" ma:root="true" ma:fieldsID="e4aba913fe07facdaec395d5769954a5" ns2:_="" ns3:_="" ns4:_="">
    <xsd:import namespace="8924d678-4e0d-4fff-9971-32ea4b9a1ae5"/>
    <xsd:import namespace="http://schemas.microsoft.com/sharepoint/v3/fields"/>
    <xsd:import namespace="729d2aed-a2dd-4ec2-a00c-ae5d58df7c64"/>
    <xsd:element name="properties">
      <xsd:complexType>
        <xsd:sequence>
          <xsd:element name="documentManagement">
            <xsd:complexType>
              <xsd:all>
                <xsd:element ref="ns2:Kirjeldus" minOccurs="0"/>
                <xsd:element ref="ns2:MediaServiceMetadata" minOccurs="0"/>
                <xsd:element ref="ns2:MediaServiceFastMetadata" minOccurs="0"/>
                <xsd:element ref="ns2:Aasta" minOccurs="0"/>
                <xsd:element ref="ns2:Ettev_x00f5_te" minOccurs="0"/>
                <xsd:element ref="ns3:_Statu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24d678-4e0d-4fff-9971-32ea4b9a1ae5" elementFormDefault="qualified">
    <xsd:import namespace="http://schemas.microsoft.com/office/2006/documentManagement/types"/>
    <xsd:import namespace="http://schemas.microsoft.com/office/infopath/2007/PartnerControls"/>
    <xsd:element name="Kirjeldus" ma:index="8" nillable="true" ma:displayName="Kirjeldus" ma:format="Dropdown" ma:internalName="Kirjeldus">
      <xsd:simpleType>
        <xsd:restriction base="dms:Note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Aasta" ma:index="11" nillable="true" ma:displayName="Aasta" ma:format="Dropdown" ma:internalName="Aasta">
      <xsd:simpleType>
        <xsd:restriction base="dms:Text">
          <xsd:maxLength value="255"/>
        </xsd:restriction>
      </xsd:simpleType>
    </xsd:element>
    <xsd:element name="Ettev_x00f5_te" ma:index="12" nillable="true" ma:displayName="Ettevõte" ma:format="Dropdown" ma:internalName="Ettev_x00f5_te">
      <xsd:simpleType>
        <xsd:restriction base="dms:Choice">
          <xsd:enumeration value="ASTV"/>
          <xsd:enumeration value="Watercom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1c040d8f-15b7-4f8f-b4e9-1f8c873e736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3" nillable="true" ma:displayName="Status" ma:default="Not Started" ma:internalName="_Status">
      <xsd:simpleType>
        <xsd:union memberTypes="dms:Text">
          <xsd:simpleType>
            <xsd:restriction base="dms:Choice">
              <xsd:enumeration value="Not Started"/>
              <xsd:enumeration value="Draft"/>
              <xsd:enumeration value="Reviewed"/>
              <xsd:enumeration value="Scheduled"/>
              <xsd:enumeration value="Published"/>
              <xsd:enumeration value="Final"/>
              <xsd:enumeration value="Expired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9d2aed-a2dd-4ec2-a00c-ae5d58df7c6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94879e1-90ef-492c-ac81-7b9dc2364bac}" ma:internalName="TaxCatchAll" ma:showField="CatchAllData" ma:web="729d2aed-a2dd-4ec2-a00c-ae5d58df7c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tev_x00f5_te xmlns="8924d678-4e0d-4fff-9971-32ea4b9a1ae5" xsi:nil="true"/>
    <_Status xmlns="http://schemas.microsoft.com/sharepoint/v3/fields">Käivitamata</_Status>
    <lcf76f155ced4ddcb4097134ff3c332f xmlns="8924d678-4e0d-4fff-9971-32ea4b9a1ae5">
      <Terms xmlns="http://schemas.microsoft.com/office/infopath/2007/PartnerControls"/>
    </lcf76f155ced4ddcb4097134ff3c332f>
    <Kirjeldus xmlns="8924d678-4e0d-4fff-9971-32ea4b9a1ae5" xsi:nil="true"/>
    <Aasta xmlns="8924d678-4e0d-4fff-9971-32ea4b9a1ae5" xsi:nil="true"/>
    <TaxCatchAll xmlns="729d2aed-a2dd-4ec2-a00c-ae5d58df7c64" xsi:nil="true"/>
  </documentManagement>
</p:properties>
</file>

<file path=customXml/itemProps1.xml><?xml version="1.0" encoding="utf-8"?>
<ds:datastoreItem xmlns:ds="http://schemas.openxmlformats.org/officeDocument/2006/customXml" ds:itemID="{AB578B98-DB1A-4816-B093-DDE8D2C5C8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24d678-4e0d-4fff-9971-32ea4b9a1ae5"/>
    <ds:schemaRef ds:uri="http://schemas.microsoft.com/sharepoint/v3/fields"/>
    <ds:schemaRef ds:uri="729d2aed-a2dd-4ec2-a00c-ae5d58df7c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635A76-8DE9-42E5-ABA7-F16AA7D215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03650A-2714-4E8C-BFB1-C19846B4ABA6}">
  <ds:schemaRefs>
    <ds:schemaRef ds:uri="http://schemas.microsoft.com/office/2006/metadata/properties"/>
    <ds:schemaRef ds:uri="http://schemas.microsoft.com/office/infopath/2007/PartnerControls"/>
    <ds:schemaRef ds:uri="8924d678-4e0d-4fff-9971-32ea4b9a1ae5"/>
    <ds:schemaRef ds:uri="http://schemas.microsoft.com/sharepoint/v3/fields"/>
    <ds:schemaRef ds:uri="729d2aed-a2dd-4ec2-a00c-ae5d58df7c6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Kalkulaator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Risto Valkenklau</dc:creator>
  <cp:keywords/>
  <dc:description/>
  <cp:lastModifiedBy>Risto Valkenklau</cp:lastModifiedBy>
  <cp:revision/>
  <dcterms:created xsi:type="dcterms:W3CDTF">2015-06-05T18:17:20Z</dcterms:created>
  <dcterms:modified xsi:type="dcterms:W3CDTF">2026-04-16T13:19:53Z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0x010100F71C1A514A7A3C43BE096B79F2F5962F</vt:lpwstr>
  </property>
  <property fmtid="{D5CDD505-2E9C-101B-9397-08002B2CF9AE}" pid="3" name="MediaServiceImageTags">
    <vt:lpwstr/>
  </property>
  <property fmtid="{D5CDD505-2E9C-101B-9397-08002B2CF9AE}" pid="4" name="MSIP_Label_be46544b-2499-4ad1-8ce4-de5cb2e06852_Enabled">
    <vt:lpwstr>true</vt:lpwstr>
  </property>
  <property fmtid="{D5CDD505-2E9C-101B-9397-08002B2CF9AE}" pid="5" name="MSIP_Label_be46544b-2499-4ad1-8ce4-de5cb2e06852_SetDate">
    <vt:lpwstr>2025-10-21T13:05:52Z</vt:lpwstr>
  </property>
  <property fmtid="{D5CDD505-2E9C-101B-9397-08002B2CF9AE}" pid="6" name="MSIP_Label_be46544b-2499-4ad1-8ce4-de5cb2e06852_Method">
    <vt:lpwstr>Standard</vt:lpwstr>
  </property>
  <property fmtid="{D5CDD505-2E9C-101B-9397-08002B2CF9AE}" pid="7" name="MSIP_Label_be46544b-2499-4ad1-8ce4-de5cb2e06852_Name">
    <vt:lpwstr>Sise-Kasutuseks</vt:lpwstr>
  </property>
  <property fmtid="{D5CDD505-2E9C-101B-9397-08002B2CF9AE}" pid="8" name="MSIP_Label_be46544b-2499-4ad1-8ce4-de5cb2e06852_SiteId">
    <vt:lpwstr>e864b8f5-cba1-4fb8-b779-bceeee179593</vt:lpwstr>
  </property>
  <property fmtid="{D5CDD505-2E9C-101B-9397-08002B2CF9AE}" pid="9" name="MSIP_Label_be46544b-2499-4ad1-8ce4-de5cb2e06852_ActionId">
    <vt:lpwstr>7bfc0520-3f30-45d0-b425-a305cd3c5cb6</vt:lpwstr>
  </property>
  <property fmtid="{D5CDD505-2E9C-101B-9397-08002B2CF9AE}" pid="10" name="MSIP_Label_be46544b-2499-4ad1-8ce4-de5cb2e06852_ContentBits">
    <vt:lpwstr>0</vt:lpwstr>
  </property>
  <property fmtid="{D5CDD505-2E9C-101B-9397-08002B2CF9AE}" pid="11" name="MSIP_Label_be46544b-2499-4ad1-8ce4-de5cb2e06852_Tag">
    <vt:lpwstr>10, 3, 0, 2</vt:lpwstr>
  </property>
</Properties>
</file>